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genyrackov/Documents/! Lean Consult/! Продукты/2. Консалтинг/10. LSS - DMAIC/20. Инструменты/!Управление LSS проектом/Расчет эконом. эффекта/"/>
    </mc:Choice>
  </mc:AlternateContent>
  <xr:revisionPtr revIDLastSave="0" documentId="13_ncr:1_{488BCAAB-9B1F-E84E-8681-67372C36B667}" xr6:coauthVersionLast="47" xr6:coauthVersionMax="47" xr10:uidLastSave="{00000000-0000-0000-0000-000000000000}"/>
  <bookViews>
    <workbookView xWindow="0" yWindow="460" windowWidth="33600" windowHeight="19440" activeTab="1" xr2:uid="{7AD551A3-AB11-AD4B-A4C2-CD269DD22390}"/>
  </bookViews>
  <sheets>
    <sheet name="Данные 1-й год" sheetId="1" r:id="rId1"/>
    <sheet name="Графики 1-й год" sheetId="2" r:id="rId2"/>
    <sheet name="Данные 2-й год" sheetId="3" r:id="rId3"/>
    <sheet name="Графики 2-й год" sheetId="4" r:id="rId4"/>
    <sheet name="ИТОГИ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C20" i="3"/>
  <c r="C19" i="3"/>
  <c r="C18" i="3"/>
  <c r="C17" i="3"/>
  <c r="C16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D25" i="3" s="1"/>
  <c r="C12" i="3"/>
  <c r="C11" i="3"/>
  <c r="C10" i="3"/>
  <c r="C9" i="3"/>
  <c r="C8" i="3"/>
  <c r="O7" i="3"/>
  <c r="N7" i="3"/>
  <c r="M7" i="3"/>
  <c r="L7" i="3"/>
  <c r="K7" i="3"/>
  <c r="J7" i="3"/>
  <c r="I7" i="3"/>
  <c r="H7" i="3"/>
  <c r="G7" i="3"/>
  <c r="F7" i="3"/>
  <c r="E7" i="3"/>
  <c r="D7" i="3"/>
  <c r="D23" i="3" s="1"/>
  <c r="C5" i="3"/>
  <c r="C4" i="3"/>
  <c r="O3" i="3"/>
  <c r="N3" i="3"/>
  <c r="M3" i="3"/>
  <c r="L3" i="3"/>
  <c r="K3" i="3"/>
  <c r="J3" i="3"/>
  <c r="I3" i="3"/>
  <c r="H3" i="3"/>
  <c r="G3" i="3"/>
  <c r="F3" i="3"/>
  <c r="E3" i="3"/>
  <c r="D3" i="3"/>
  <c r="D22" i="3" s="1"/>
  <c r="C9" i="1"/>
  <c r="C10" i="1"/>
  <c r="C11" i="1"/>
  <c r="C12" i="1"/>
  <c r="C20" i="1"/>
  <c r="D24" i="3" l="1"/>
  <c r="D26" i="3" s="1"/>
  <c r="E25" i="3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C14" i="3"/>
  <c r="C25" i="3" s="1"/>
  <c r="D5" i="5" s="1"/>
  <c r="C7" i="3"/>
  <c r="C23" i="3" s="1"/>
  <c r="D3" i="5" s="1"/>
  <c r="E23" i="3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C3" i="3"/>
  <c r="C22" i="3" s="1"/>
  <c r="E22" i="3"/>
  <c r="C16" i="1"/>
  <c r="C19" i="1"/>
  <c r="C18" i="1"/>
  <c r="C17" i="1"/>
  <c r="C15" i="1"/>
  <c r="C8" i="1"/>
  <c r="C5" i="1"/>
  <c r="C4" i="1"/>
  <c r="D14" i="1"/>
  <c r="D7" i="1"/>
  <c r="D3" i="1"/>
  <c r="O3" i="1"/>
  <c r="N3" i="1"/>
  <c r="M3" i="1"/>
  <c r="L3" i="1"/>
  <c r="K3" i="1"/>
  <c r="J3" i="1"/>
  <c r="I3" i="1"/>
  <c r="H3" i="1"/>
  <c r="G3" i="1"/>
  <c r="F3" i="1"/>
  <c r="E3" i="1"/>
  <c r="O7" i="1"/>
  <c r="N7" i="1"/>
  <c r="M7" i="1"/>
  <c r="L7" i="1"/>
  <c r="K7" i="1"/>
  <c r="J7" i="1"/>
  <c r="I7" i="1"/>
  <c r="H7" i="1"/>
  <c r="G7" i="1"/>
  <c r="F7" i="1"/>
  <c r="E7" i="1"/>
  <c r="F14" i="1"/>
  <c r="G14" i="1"/>
  <c r="H14" i="1"/>
  <c r="I14" i="1"/>
  <c r="J14" i="1"/>
  <c r="K14" i="1"/>
  <c r="L14" i="1"/>
  <c r="M14" i="1"/>
  <c r="N14" i="1"/>
  <c r="O14" i="1"/>
  <c r="E14" i="1"/>
  <c r="C24" i="3" l="1"/>
  <c r="D4" i="5" s="1"/>
  <c r="D2" i="5"/>
  <c r="E24" i="3"/>
  <c r="E26" i="3" s="1"/>
  <c r="F22" i="3"/>
  <c r="C3" i="1"/>
  <c r="C22" i="1" s="1"/>
  <c r="C2" i="5" s="1"/>
  <c r="E2" i="5" s="1"/>
  <c r="C14" i="1"/>
  <c r="C25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C7" i="1"/>
  <c r="C23" i="1" s="1"/>
  <c r="C3" i="5" s="1"/>
  <c r="E3" i="5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C26" i="3" l="1"/>
  <c r="D6" i="5" s="1"/>
  <c r="C5" i="5"/>
  <c r="F24" i="3"/>
  <c r="F26" i="3" s="1"/>
  <c r="G22" i="3"/>
  <c r="C24" i="1"/>
  <c r="D24" i="1"/>
  <c r="D26" i="1" s="1"/>
  <c r="C26" i="1" l="1"/>
  <c r="C6" i="5" s="1"/>
  <c r="C4" i="5"/>
  <c r="E4" i="5" s="1"/>
  <c r="E6" i="5"/>
  <c r="E5" i="5"/>
  <c r="H22" i="3"/>
  <c r="G24" i="3"/>
  <c r="G26" i="3" s="1"/>
  <c r="E24" i="1"/>
  <c r="E26" i="1" s="1"/>
  <c r="E9" i="5" l="1"/>
  <c r="I22" i="3"/>
  <c r="H24" i="3"/>
  <c r="H26" i="3" s="1"/>
  <c r="F24" i="1"/>
  <c r="F26" i="1" s="1"/>
  <c r="I24" i="3" l="1"/>
  <c r="I26" i="3" s="1"/>
  <c r="J22" i="3"/>
  <c r="G24" i="1"/>
  <c r="G26" i="1" s="1"/>
  <c r="K22" i="3" l="1"/>
  <c r="J24" i="3"/>
  <c r="J26" i="3" s="1"/>
  <c r="H24" i="1"/>
  <c r="H26" i="1" s="1"/>
  <c r="K24" i="3" l="1"/>
  <c r="K26" i="3" s="1"/>
  <c r="L22" i="3"/>
  <c r="I24" i="1"/>
  <c r="I26" i="1" s="1"/>
  <c r="M22" i="3" l="1"/>
  <c r="L24" i="3"/>
  <c r="L26" i="3" s="1"/>
  <c r="J24" i="1"/>
  <c r="J26" i="1" s="1"/>
  <c r="N22" i="3" l="1"/>
  <c r="M24" i="3"/>
  <c r="M26" i="3" s="1"/>
  <c r="K24" i="1"/>
  <c r="K26" i="1" s="1"/>
  <c r="N24" i="3" l="1"/>
  <c r="N26" i="3" s="1"/>
  <c r="O22" i="3"/>
  <c r="O24" i="3" s="1"/>
  <c r="O26" i="3" s="1"/>
  <c r="L24" i="1"/>
  <c r="L26" i="1" s="1"/>
  <c r="M24" i="1" l="1"/>
  <c r="M26" i="1" s="1"/>
  <c r="N24" i="1" l="1"/>
  <c r="N26" i="1" s="1"/>
  <c r="O24" i="1" l="1"/>
  <c r="O26" i="1" s="1"/>
</calcChain>
</file>

<file path=xl/sharedStrings.xml><?xml version="1.0" encoding="utf-8"?>
<sst xmlns="http://schemas.openxmlformats.org/spreadsheetml/2006/main" count="55" uniqueCount="26">
  <si>
    <t>Доп. доходы</t>
  </si>
  <si>
    <t>Месяц</t>
  </si>
  <si>
    <t>Линия №1</t>
  </si>
  <si>
    <t>Линия №2</t>
  </si>
  <si>
    <t>ФОТ Линия №1</t>
  </si>
  <si>
    <t>ФОТ Линия №2</t>
  </si>
  <si>
    <t>Аренда ПО</t>
  </si>
  <si>
    <t>ФОТ команды проекта</t>
  </si>
  <si>
    <t>ТМЦ</t>
  </si>
  <si>
    <t>IT</t>
  </si>
  <si>
    <t>Доп. расходы</t>
  </si>
  <si>
    <t>Инвестиции проекта</t>
  </si>
  <si>
    <t>Услуги</t>
  </si>
  <si>
    <t>Прочее</t>
  </si>
  <si>
    <t>Итоги</t>
  </si>
  <si>
    <t>Брак Линия №1</t>
  </si>
  <si>
    <t>Бонус команды проекта</t>
  </si>
  <si>
    <t>Прибыль проекта (Накопит.)</t>
  </si>
  <si>
    <t>Инвестиции проекта (Накопит.)</t>
  </si>
  <si>
    <t>Эконом. эффект (Накопит.)</t>
  </si>
  <si>
    <t>Доп. доходы (Накопит.)</t>
  </si>
  <si>
    <t>Доп. расходы (Накопит.)</t>
  </si>
  <si>
    <t>Показатель / Год</t>
  </si>
  <si>
    <t>ИТОГО</t>
  </si>
  <si>
    <t>ROI (ЭЭ/Инв), %</t>
  </si>
  <si>
    <t>Окупаемость проекта (Инв. / Прибыль х Продолжительность),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</si>
</sst>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10864"/>
      <name val="Calibri"/>
      <family val="2"/>
      <scheme val="minor"/>
    </font>
    <font>
      <sz val="12"/>
      <color rgb="FF010864"/>
      <name val="Calibri"/>
      <family val="2"/>
      <scheme val="minor"/>
    </font>
    <font>
      <sz val="12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8BC"/>
        <bgColor indexed="64"/>
      </patternFill>
    </fill>
    <fill>
      <patternFill patternType="solid">
        <fgColor rgb="FFF4FF6B"/>
        <bgColor indexed="64"/>
      </patternFill>
    </fill>
    <fill>
      <patternFill patternType="solid">
        <fgColor rgb="FF01086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7143E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4" fontId="2" fillId="0" borderId="1" xfId="0" applyNumberFormat="1" applyFont="1" applyBorder="1"/>
    <xf numFmtId="0" fontId="2" fillId="6" borderId="1" xfId="0" applyFont="1" applyFill="1" applyBorder="1"/>
    <xf numFmtId="4" fontId="2" fillId="6" borderId="1" xfId="0" applyNumberFormat="1" applyFont="1" applyFill="1" applyBorder="1"/>
    <xf numFmtId="0" fontId="0" fillId="7" borderId="0" xfId="0" applyFill="1"/>
    <xf numFmtId="0" fontId="0" fillId="0" borderId="0" xfId="0" applyFill="1"/>
    <xf numFmtId="0" fontId="2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Border="1" applyAlignment="1">
      <alignment horizontal="left" indent="1"/>
    </xf>
    <xf numFmtId="4" fontId="2" fillId="7" borderId="0" xfId="0" applyNumberFormat="1" applyFont="1" applyFill="1" applyBorder="1"/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4" xfId="0" applyFont="1" applyBorder="1" applyAlignment="1">
      <alignment horizontal="right"/>
    </xf>
    <xf numFmtId="0" fontId="7" fillId="7" borderId="0" xfId="0" applyFont="1" applyFill="1"/>
    <xf numFmtId="0" fontId="5" fillId="11" borderId="5" xfId="0" applyFont="1" applyFill="1" applyBorder="1" applyAlignment="1">
      <alignment horizontal="left" indent="1"/>
    </xf>
    <xf numFmtId="4" fontId="6" fillId="11" borderId="5" xfId="0" applyNumberFormat="1" applyFont="1" applyFill="1" applyBorder="1"/>
    <xf numFmtId="0" fontId="5" fillId="8" borderId="5" xfId="0" applyFont="1" applyFill="1" applyBorder="1" applyAlignment="1">
      <alignment horizontal="left" indent="1"/>
    </xf>
    <xf numFmtId="4" fontId="6" fillId="8" borderId="5" xfId="0" applyNumberFormat="1" applyFont="1" applyFill="1" applyBorder="1"/>
    <xf numFmtId="0" fontId="5" fillId="9" borderId="5" xfId="0" applyFont="1" applyFill="1" applyBorder="1" applyAlignment="1">
      <alignment horizontal="left" indent="1"/>
    </xf>
    <xf numFmtId="4" fontId="6" fillId="9" borderId="5" xfId="0" applyNumberFormat="1" applyFont="1" applyFill="1" applyBorder="1"/>
    <xf numFmtId="0" fontId="3" fillId="10" borderId="5" xfId="0" applyFont="1" applyFill="1" applyBorder="1" applyAlignment="1">
      <alignment horizontal="left" indent="1"/>
    </xf>
    <xf numFmtId="4" fontId="4" fillId="10" borderId="5" xfId="0" applyNumberFormat="1" applyFont="1" applyFill="1" applyBorder="1"/>
    <xf numFmtId="9" fontId="4" fillId="13" borderId="5" xfId="1" applyFont="1" applyFill="1" applyBorder="1" applyAlignment="1">
      <alignment horizontal="center"/>
    </xf>
    <xf numFmtId="3" fontId="4" fillId="12" borderId="5" xfId="0" applyNumberFormat="1" applyFont="1" applyFill="1" applyBorder="1" applyAlignment="1">
      <alignment horizontal="center"/>
    </xf>
    <xf numFmtId="0" fontId="3" fillId="13" borderId="5" xfId="0" applyFont="1" applyFill="1" applyBorder="1" applyAlignment="1">
      <alignment horizontal="left" indent="1"/>
    </xf>
    <xf numFmtId="0" fontId="3" fillId="12" borderId="5" xfId="0" applyFont="1" applyFill="1" applyBorder="1" applyAlignment="1">
      <alignment horizontal="left" inden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E7143E"/>
      <color rgb="FFFF0000"/>
      <color rgb="FFE70000"/>
      <color rgb="FFD5AE93"/>
      <color rgb="FF4472C4"/>
      <color rgb="FF010864"/>
      <color rgb="FFA7B6DC"/>
      <color rgb="FFF4FF6B"/>
      <color rgb="FFF5FFB1"/>
      <color rgb="FFFFC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600" b="1">
                <a:solidFill>
                  <a:schemeClr val="bg1"/>
                </a:solidFill>
              </a:rPr>
              <a:t>Мониторинг</a:t>
            </a:r>
            <a:r>
              <a:rPr lang="ru-RU" sz="1600" b="1" baseline="0">
                <a:solidFill>
                  <a:schemeClr val="bg1"/>
                </a:solidFill>
              </a:rPr>
              <a:t> экономического эффекта проекта</a:t>
            </a:r>
            <a:endParaRPr lang="ru-RU" sz="16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924863320618182"/>
          <c:y val="2.2663236952659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7744835501147666"/>
          <c:y val="9.1073160317276511E-2"/>
          <c:w val="0.81203136954858446"/>
          <c:h val="0.72484610867011778"/>
        </c:manualLayout>
      </c:layout>
      <c:lineChart>
        <c:grouping val="standard"/>
        <c:varyColors val="0"/>
        <c:ser>
          <c:idx val="0"/>
          <c:order val="0"/>
          <c:tx>
            <c:strRef>
              <c:f>'Данные 1-й год'!$B$24</c:f>
              <c:strCache>
                <c:ptCount val="1"/>
                <c:pt idx="0">
                  <c:v>Прибыль проекта (Накопит.)</c:v>
                </c:pt>
              </c:strCache>
            </c:strRef>
          </c:tx>
          <c:spPr>
            <a:ln w="2540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1557478143377591E-2"/>
                  <c:y val="-2.0602942684235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F-9545-BBEB-A80079494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'Данные 1-й год'!$D$24:$O$24</c:f>
              <c:numCache>
                <c:formatCode>#,##0.00</c:formatCode>
                <c:ptCount val="12"/>
                <c:pt idx="0">
                  <c:v>-305</c:v>
                </c:pt>
                <c:pt idx="1">
                  <c:v>-610</c:v>
                </c:pt>
                <c:pt idx="2">
                  <c:v>-915</c:v>
                </c:pt>
                <c:pt idx="3">
                  <c:v>680</c:v>
                </c:pt>
                <c:pt idx="4">
                  <c:v>1815</c:v>
                </c:pt>
                <c:pt idx="5">
                  <c:v>3700</c:v>
                </c:pt>
                <c:pt idx="6">
                  <c:v>5575</c:v>
                </c:pt>
                <c:pt idx="7">
                  <c:v>7465</c:v>
                </c:pt>
                <c:pt idx="8">
                  <c:v>9530</c:v>
                </c:pt>
                <c:pt idx="9">
                  <c:v>11720</c:v>
                </c:pt>
                <c:pt idx="10">
                  <c:v>13985</c:v>
                </c:pt>
                <c:pt idx="11">
                  <c:v>16320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E84F-AE67-2061FFE84D93}"/>
            </c:ext>
          </c:extLst>
        </c:ser>
        <c:ser>
          <c:idx val="3"/>
          <c:order val="1"/>
          <c:tx>
            <c:strRef>
              <c:f>'Данные 1-й год'!$B$25</c:f>
              <c:strCache>
                <c:ptCount val="1"/>
                <c:pt idx="0">
                  <c:v>Инвестиции проекта (Накопит.)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8.4054386497291571E-3"/>
                  <c:y val="-3.296470829477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F-9545-BBEB-A80079494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'Данные 1-й год'!$D$2:$O$2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'Данные 1-й год'!$D$25:$O$25</c:f>
              <c:numCache>
                <c:formatCode>#,##0.00</c:formatCode>
                <c:ptCount val="12"/>
                <c:pt idx="0">
                  <c:v>1120</c:v>
                </c:pt>
                <c:pt idx="1">
                  <c:v>1920</c:v>
                </c:pt>
                <c:pt idx="2">
                  <c:v>3120</c:v>
                </c:pt>
                <c:pt idx="3">
                  <c:v>3920</c:v>
                </c:pt>
                <c:pt idx="4">
                  <c:v>5220</c:v>
                </c:pt>
                <c:pt idx="5">
                  <c:v>6020</c:v>
                </c:pt>
                <c:pt idx="6">
                  <c:v>6820</c:v>
                </c:pt>
                <c:pt idx="7">
                  <c:v>7820</c:v>
                </c:pt>
                <c:pt idx="8">
                  <c:v>8820</c:v>
                </c:pt>
                <c:pt idx="9">
                  <c:v>10220</c:v>
                </c:pt>
                <c:pt idx="10">
                  <c:v>10220</c:v>
                </c:pt>
                <c:pt idx="11">
                  <c:v>10220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E84F-AE67-2061FFE84D93}"/>
            </c:ext>
          </c:extLst>
        </c:ser>
        <c:ser>
          <c:idx val="4"/>
          <c:order val="2"/>
          <c:tx>
            <c:strRef>
              <c:f>'Данные 1-й год'!$B$26</c:f>
              <c:strCache>
                <c:ptCount val="1"/>
                <c:pt idx="0">
                  <c:v>Эконом. эффект (Накопит.)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6810877299458467E-2"/>
                  <c:y val="-1.6482354147388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F-9545-BBEB-A80079494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'Данные 1-й год'!$D$26:$O$26</c:f>
              <c:numCache>
                <c:formatCode>#,##0.00</c:formatCode>
                <c:ptCount val="12"/>
                <c:pt idx="0">
                  <c:v>-1425</c:v>
                </c:pt>
                <c:pt idx="1">
                  <c:v>-2530</c:v>
                </c:pt>
                <c:pt idx="2">
                  <c:v>-4035</c:v>
                </c:pt>
                <c:pt idx="3">
                  <c:v>-3240</c:v>
                </c:pt>
                <c:pt idx="4">
                  <c:v>-3405</c:v>
                </c:pt>
                <c:pt idx="5">
                  <c:v>-2320</c:v>
                </c:pt>
                <c:pt idx="6">
                  <c:v>-1245</c:v>
                </c:pt>
                <c:pt idx="7">
                  <c:v>-355</c:v>
                </c:pt>
                <c:pt idx="8">
                  <c:v>710</c:v>
                </c:pt>
                <c:pt idx="9">
                  <c:v>1500</c:v>
                </c:pt>
                <c:pt idx="10">
                  <c:v>3765</c:v>
                </c:pt>
                <c:pt idx="11">
                  <c:v>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C-E84F-AE67-2061FFE8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251040"/>
        <c:axId val="1851269808"/>
      </c:lineChart>
      <c:catAx>
        <c:axId val="18512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269808"/>
        <c:crosses val="autoZero"/>
        <c:auto val="1"/>
        <c:lblAlgn val="ctr"/>
        <c:lblOffset val="100"/>
        <c:noMultiLvlLbl val="0"/>
      </c:catAx>
      <c:valAx>
        <c:axId val="18512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50">
                    <a:solidFill>
                      <a:schemeClr val="bg1"/>
                    </a:solidFill>
                  </a:rPr>
                  <a:t>Тыс. руб.</a:t>
                </a:r>
              </a:p>
            </c:rich>
          </c:tx>
          <c:layout>
            <c:manualLayout>
              <c:xMode val="edge"/>
              <c:yMode val="edge"/>
              <c:x val="9.9414644946351868E-2"/>
              <c:y val="0.355815590261695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251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1086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600" b="1">
                <a:solidFill>
                  <a:schemeClr val="bg1"/>
                </a:solidFill>
              </a:rPr>
              <a:t>Мониторинг</a:t>
            </a:r>
            <a:r>
              <a:rPr lang="ru-RU" sz="1600" b="1" baseline="0">
                <a:solidFill>
                  <a:schemeClr val="bg1"/>
                </a:solidFill>
              </a:rPr>
              <a:t> экономического эффекта проекта</a:t>
            </a:r>
            <a:endParaRPr lang="ru-RU" sz="16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857355073195156"/>
          <c:y val="2.2318368896277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7744835501147666"/>
          <c:y val="9.1073160317276511E-2"/>
          <c:w val="0.81203136954858446"/>
          <c:h val="0.72484610867011778"/>
        </c:manualLayout>
      </c:layout>
      <c:lineChart>
        <c:grouping val="standard"/>
        <c:varyColors val="0"/>
        <c:ser>
          <c:idx val="0"/>
          <c:order val="0"/>
          <c:tx>
            <c:strRef>
              <c:f>'Данные 2-й год'!$B$24</c:f>
              <c:strCache>
                <c:ptCount val="1"/>
                <c:pt idx="0">
                  <c:v>Прибыль проекта (Накопит.)</c:v>
                </c:pt>
              </c:strCache>
            </c:strRef>
          </c:tx>
          <c:spPr>
            <a:ln w="2540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786155713067461E-2"/>
                  <c:y val="-2.02894262693432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0-FF4A-820F-AF6BE71E6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'Данные 2-й год'!$D$2:$O$2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'Данные 2-й год'!$D$24:$O$24</c:f>
              <c:numCache>
                <c:formatCode>#,##0.00</c:formatCode>
                <c:ptCount val="12"/>
                <c:pt idx="0">
                  <c:v>2335</c:v>
                </c:pt>
                <c:pt idx="1">
                  <c:v>4670</c:v>
                </c:pt>
                <c:pt idx="2">
                  <c:v>7005</c:v>
                </c:pt>
                <c:pt idx="3">
                  <c:v>9340</c:v>
                </c:pt>
                <c:pt idx="4">
                  <c:v>11675</c:v>
                </c:pt>
                <c:pt idx="5">
                  <c:v>14010</c:v>
                </c:pt>
                <c:pt idx="6">
                  <c:v>16345</c:v>
                </c:pt>
                <c:pt idx="7">
                  <c:v>18680</c:v>
                </c:pt>
                <c:pt idx="8">
                  <c:v>21015</c:v>
                </c:pt>
                <c:pt idx="9">
                  <c:v>23350</c:v>
                </c:pt>
                <c:pt idx="10">
                  <c:v>25685</c:v>
                </c:pt>
                <c:pt idx="11">
                  <c:v>28020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4-594D-85ED-AA9F428A88EF}"/>
            </c:ext>
          </c:extLst>
        </c:ser>
        <c:ser>
          <c:idx val="3"/>
          <c:order val="1"/>
          <c:tx>
            <c:strRef>
              <c:f>'Данные 2-й год'!$B$25</c:f>
              <c:strCache>
                <c:ptCount val="1"/>
                <c:pt idx="0">
                  <c:v>Инвестиции проекта (Накопит.)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8.4054386497291571E-3"/>
                  <c:y val="-2.2318368896277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0-FF4A-820F-AF6BE71E6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'Данные 2-й год'!$D$2:$O$2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'Данные 2-й год'!$D$25:$O$25</c:f>
              <c:numCache>
                <c:formatCode>#,##0.00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1500</c:v>
                </c:pt>
                <c:pt idx="6">
                  <c:v>1500</c:v>
                </c:pt>
                <c:pt idx="7">
                  <c:v>1700</c:v>
                </c:pt>
                <c:pt idx="8">
                  <c:v>2200</c:v>
                </c:pt>
                <c:pt idx="9">
                  <c:v>2400</c:v>
                </c:pt>
                <c:pt idx="10">
                  <c:v>2900</c:v>
                </c:pt>
                <c:pt idx="11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4-594D-85ED-AA9F428A88EF}"/>
            </c:ext>
          </c:extLst>
        </c:ser>
        <c:ser>
          <c:idx val="4"/>
          <c:order val="2"/>
          <c:tx>
            <c:strRef>
              <c:f>'Данные 2-й год'!$B$26</c:f>
              <c:strCache>
                <c:ptCount val="1"/>
                <c:pt idx="0">
                  <c:v>Эконом. эффект (Накопит.)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1557478143377591E-2"/>
                  <c:y val="-2.63762541501462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0-FF4A-820F-AF6BE71E6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'Данные 2-й год'!$D$2:$O$2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'Данные 2-й год'!$D$26:$O$26</c:f>
              <c:numCache>
                <c:formatCode>#,##0.00</c:formatCode>
                <c:ptCount val="12"/>
                <c:pt idx="0">
                  <c:v>2135</c:v>
                </c:pt>
                <c:pt idx="1">
                  <c:v>4470</c:v>
                </c:pt>
                <c:pt idx="2">
                  <c:v>6505</c:v>
                </c:pt>
                <c:pt idx="3">
                  <c:v>8640</c:v>
                </c:pt>
                <c:pt idx="4">
                  <c:v>10675</c:v>
                </c:pt>
                <c:pt idx="5">
                  <c:v>12510</c:v>
                </c:pt>
                <c:pt idx="6">
                  <c:v>14845</c:v>
                </c:pt>
                <c:pt idx="7">
                  <c:v>16980</c:v>
                </c:pt>
                <c:pt idx="8">
                  <c:v>18815</c:v>
                </c:pt>
                <c:pt idx="9">
                  <c:v>20950</c:v>
                </c:pt>
                <c:pt idx="10">
                  <c:v>22785</c:v>
                </c:pt>
                <c:pt idx="11">
                  <c:v>24820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4-594D-85ED-AA9F428A8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251040"/>
        <c:axId val="1851269808"/>
      </c:lineChart>
      <c:catAx>
        <c:axId val="18512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269808"/>
        <c:crosses val="autoZero"/>
        <c:auto val="1"/>
        <c:lblAlgn val="ctr"/>
        <c:lblOffset val="100"/>
        <c:noMultiLvlLbl val="0"/>
      </c:catAx>
      <c:valAx>
        <c:axId val="18512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50">
                    <a:solidFill>
                      <a:schemeClr val="bg1"/>
                    </a:solidFill>
                  </a:rPr>
                  <a:t>Тыс. руб.</a:t>
                </a:r>
              </a:p>
            </c:rich>
          </c:tx>
          <c:layout>
            <c:manualLayout>
              <c:xMode val="edge"/>
              <c:yMode val="edge"/>
              <c:x val="9.9414644946351868E-2"/>
              <c:y val="0.355815590261695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251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1086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solidFill>
                  <a:schemeClr val="bg1"/>
                </a:solidFill>
                <a:effectLst/>
              </a:rPr>
              <a:t>Мониторинг экономического эффекта проекта</a:t>
            </a:r>
            <a:endParaRPr lang="ru-RU">
              <a:solidFill>
                <a:schemeClr val="bg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ИТОГИ!$B$4</c:f>
              <c:strCache>
                <c:ptCount val="1"/>
                <c:pt idx="0">
                  <c:v>Прибыль проекта (Накопит.)</c:v>
                </c:pt>
              </c:strCache>
            </c:strRef>
          </c:tx>
          <c:spPr>
            <a:solidFill>
              <a:srgbClr val="A7B6D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C3-0C4F-96E8-9E2505F3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ИТОГИ!$C$1:$E$1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ИТОГО</c:v>
                </c:pt>
              </c:strCache>
            </c:strRef>
          </c:cat>
          <c:val>
            <c:numRef>
              <c:f>ИТОГИ!$C$4:$E$4</c:f>
              <c:numCache>
                <c:formatCode>#,##0.00</c:formatCode>
                <c:ptCount val="3"/>
                <c:pt idx="0">
                  <c:v>16320</c:v>
                </c:pt>
                <c:pt idx="1">
                  <c:v>28020</c:v>
                </c:pt>
                <c:pt idx="2">
                  <c:v>44340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3-0C4F-96E8-9E2505F35016}"/>
            </c:ext>
          </c:extLst>
        </c:ser>
        <c:ser>
          <c:idx val="1"/>
          <c:order val="1"/>
          <c:tx>
            <c:strRef>
              <c:f>ИТОГИ!$B$5</c:f>
              <c:strCache>
                <c:ptCount val="1"/>
                <c:pt idx="0">
                  <c:v>Инвестиции проекта (Накопит.)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09946399859149E-3"/>
                  <c:y val="7.3529411764705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C3-0C4F-96E8-9E2505F3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ИТОГИ!$C$1:$E$1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ИТОГО</c:v>
                </c:pt>
              </c:strCache>
            </c:strRef>
          </c:cat>
          <c:val>
            <c:numRef>
              <c:f>ИТОГИ!$C$5:$E$5</c:f>
              <c:numCache>
                <c:formatCode>#,##0.00</c:formatCode>
                <c:ptCount val="3"/>
                <c:pt idx="0">
                  <c:v>10220</c:v>
                </c:pt>
                <c:pt idx="1">
                  <c:v>3200</c:v>
                </c:pt>
                <c:pt idx="2">
                  <c:v>13420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3-0C4F-96E8-9E2505F35016}"/>
            </c:ext>
          </c:extLst>
        </c:ser>
        <c:ser>
          <c:idx val="2"/>
          <c:order val="2"/>
          <c:tx>
            <c:strRef>
              <c:f>ИТОГИ!$B$6</c:f>
              <c:strCache>
                <c:ptCount val="1"/>
                <c:pt idx="0">
                  <c:v>Эконом. эффект (Накопит.)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029411764705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3-0C4F-96E8-9E2505F35016}"/>
                </c:ext>
              </c:extLst>
            </c:dLbl>
            <c:dLbl>
              <c:idx val="2"/>
              <c:layout>
                <c:manualLayout>
                  <c:x val="-1.3573803887489236E-16"/>
                  <c:y val="1.1029411764705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C3-0C4F-96E8-9E2505F3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ИТОГИ!$C$1:$E$1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ИТОГО</c:v>
                </c:pt>
              </c:strCache>
            </c:strRef>
          </c:cat>
          <c:val>
            <c:numRef>
              <c:f>ИТОГИ!$C$6:$E$6</c:f>
              <c:numCache>
                <c:formatCode>#,##0.00</c:formatCode>
                <c:ptCount val="3"/>
                <c:pt idx="0">
                  <c:v>6100</c:v>
                </c:pt>
                <c:pt idx="1">
                  <c:v>24820</c:v>
                </c:pt>
                <c:pt idx="2">
                  <c:v>30920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3-0C4F-96E8-9E2505F3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1954603328"/>
        <c:axId val="1852394944"/>
      </c:barChart>
      <c:catAx>
        <c:axId val="19546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2394944"/>
        <c:crosses val="autoZero"/>
        <c:auto val="1"/>
        <c:lblAlgn val="ctr"/>
        <c:lblOffset val="100"/>
        <c:noMultiLvlLbl val="0"/>
      </c:catAx>
      <c:valAx>
        <c:axId val="18523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50">
                    <a:solidFill>
                      <a:schemeClr val="bg1"/>
                    </a:solidFill>
                  </a:rPr>
                  <a:t>тыс. руб.</a:t>
                </a:r>
              </a:p>
            </c:rich>
          </c:tx>
          <c:layout>
            <c:manualLayout>
              <c:xMode val="edge"/>
              <c:yMode val="edge"/>
              <c:x val="0.14591369836651338"/>
              <c:y val="0.3537187119902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4603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1086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198441</xdr:rowOff>
    </xdr:from>
    <xdr:to>
      <xdr:col>14</xdr:col>
      <xdr:colOff>689162</xdr:colOff>
      <xdr:row>30</xdr:row>
      <xdr:rowOff>171359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EA4DAF3-84A9-D146-96D4-9235F286F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523876</xdr:colOff>
      <xdr:row>13</xdr:row>
      <xdr:rowOff>79376</xdr:rowOff>
    </xdr:from>
    <xdr:ext cx="1674812" cy="99218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219EAD-6B58-5741-9BC9-D502EAC05212}"/>
            </a:ext>
          </a:extLst>
        </xdr:cNvPr>
        <xdr:cNvSpPr txBox="1"/>
      </xdr:nvSpPr>
      <xdr:spPr>
        <a:xfrm>
          <a:off x="8778876" y="2762251"/>
          <a:ext cx="1674812" cy="992187"/>
        </a:xfrm>
        <a:custGeom>
          <a:avLst/>
          <a:gdLst>
            <a:gd name="connsiteX0" fmla="*/ 0 w 1674812"/>
            <a:gd name="connsiteY0" fmla="*/ 0 h 461665"/>
            <a:gd name="connsiteX1" fmla="*/ 1674812 w 1674812"/>
            <a:gd name="connsiteY1" fmla="*/ 0 h 461665"/>
            <a:gd name="connsiteX2" fmla="*/ 1674812 w 1674812"/>
            <a:gd name="connsiteY2" fmla="*/ 461665 h 461665"/>
            <a:gd name="connsiteX3" fmla="*/ 0 w 1674812"/>
            <a:gd name="connsiteY3" fmla="*/ 461665 h 461665"/>
            <a:gd name="connsiteX4" fmla="*/ 0 w 1674812"/>
            <a:gd name="connsiteY4" fmla="*/ 0 h 461665"/>
            <a:gd name="connsiteX0" fmla="*/ 0 w 1674812"/>
            <a:gd name="connsiteY0" fmla="*/ 0 h 461665"/>
            <a:gd name="connsiteX1" fmla="*/ 1674812 w 1674812"/>
            <a:gd name="connsiteY1" fmla="*/ 0 h 461665"/>
            <a:gd name="connsiteX2" fmla="*/ 1674812 w 1674812"/>
            <a:gd name="connsiteY2" fmla="*/ 461665 h 461665"/>
            <a:gd name="connsiteX3" fmla="*/ 230187 w 1674812"/>
            <a:gd name="connsiteY3" fmla="*/ 460375 h 461665"/>
            <a:gd name="connsiteX4" fmla="*/ 0 w 1674812"/>
            <a:gd name="connsiteY4" fmla="*/ 461665 h 461665"/>
            <a:gd name="connsiteX5" fmla="*/ 0 w 1674812"/>
            <a:gd name="connsiteY5" fmla="*/ 0 h 461665"/>
            <a:gd name="connsiteX0" fmla="*/ 0 w 1674812"/>
            <a:gd name="connsiteY0" fmla="*/ 0 h 461665"/>
            <a:gd name="connsiteX1" fmla="*/ 1674812 w 1674812"/>
            <a:gd name="connsiteY1" fmla="*/ 0 h 461665"/>
            <a:gd name="connsiteX2" fmla="*/ 1674812 w 1674812"/>
            <a:gd name="connsiteY2" fmla="*/ 461665 h 461665"/>
            <a:gd name="connsiteX3" fmla="*/ 365124 w 1674812"/>
            <a:gd name="connsiteY3" fmla="*/ 460375 h 461665"/>
            <a:gd name="connsiteX4" fmla="*/ 230187 w 1674812"/>
            <a:gd name="connsiteY4" fmla="*/ 460375 h 461665"/>
            <a:gd name="connsiteX5" fmla="*/ 0 w 1674812"/>
            <a:gd name="connsiteY5" fmla="*/ 461665 h 461665"/>
            <a:gd name="connsiteX6" fmla="*/ 0 w 1674812"/>
            <a:gd name="connsiteY6" fmla="*/ 0 h 461665"/>
            <a:gd name="connsiteX0" fmla="*/ 0 w 1674812"/>
            <a:gd name="connsiteY0" fmla="*/ 0 h 976312"/>
            <a:gd name="connsiteX1" fmla="*/ 1674812 w 1674812"/>
            <a:gd name="connsiteY1" fmla="*/ 0 h 976312"/>
            <a:gd name="connsiteX2" fmla="*/ 1674812 w 1674812"/>
            <a:gd name="connsiteY2" fmla="*/ 461665 h 976312"/>
            <a:gd name="connsiteX3" fmla="*/ 365124 w 1674812"/>
            <a:gd name="connsiteY3" fmla="*/ 460375 h 976312"/>
            <a:gd name="connsiteX4" fmla="*/ 63499 w 1674812"/>
            <a:gd name="connsiteY4" fmla="*/ 976312 h 976312"/>
            <a:gd name="connsiteX5" fmla="*/ 0 w 1674812"/>
            <a:gd name="connsiteY5" fmla="*/ 461665 h 976312"/>
            <a:gd name="connsiteX6" fmla="*/ 0 w 1674812"/>
            <a:gd name="connsiteY6" fmla="*/ 0 h 9763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674812" h="976312">
              <a:moveTo>
                <a:pt x="0" y="0"/>
              </a:moveTo>
              <a:lnTo>
                <a:pt x="1674812" y="0"/>
              </a:lnTo>
              <a:lnTo>
                <a:pt x="1674812" y="461665"/>
              </a:lnTo>
              <a:lnTo>
                <a:pt x="365124" y="460375"/>
              </a:lnTo>
              <a:lnTo>
                <a:pt x="63499" y="976312"/>
              </a:lnTo>
              <a:lnTo>
                <a:pt x="0" y="4616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200" b="0" i="0">
              <a:solidFill>
                <a:srgbClr val="010864"/>
              </a:solidFill>
              <a:latin typeface="Roboto Medium" panose="02000000000000000000" pitchFamily="2" charset="0"/>
              <a:ea typeface="Roboto Medium" panose="02000000000000000000" pitchFamily="2" charset="0"/>
              <a:cs typeface="Arial Black" panose="020B0604020202020204" pitchFamily="34" charset="0"/>
            </a:rPr>
            <a:t>ТОЧКА БЕЗУБЫТОЧНОСТИ!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166687</xdr:rowOff>
    </xdr:from>
    <xdr:to>
      <xdr:col>14</xdr:col>
      <xdr:colOff>689163</xdr:colOff>
      <xdr:row>31</xdr:row>
      <xdr:rowOff>28480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A44F6EF-1972-3443-9C59-B1050BB3C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10</xdr:row>
      <xdr:rowOff>39687</xdr:rowOff>
    </xdr:from>
    <xdr:to>
      <xdr:col>9</xdr:col>
      <xdr:colOff>222251</xdr:colOff>
      <xdr:row>29</xdr:row>
      <xdr:rowOff>23812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9E4BB90-0980-7841-80A9-5B9577803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3106-424E-124E-8A28-0DE1BA0BAEC5}">
  <dimension ref="B1:P44"/>
  <sheetViews>
    <sheetView showGridLines="0" showRowColHeaders="0" zoomScale="160" zoomScaleNormal="160" workbookViewId="0">
      <pane ySplit="2" topLeftCell="A3" activePane="bottomLeft" state="frozen"/>
      <selection pane="bottomLeft" activeCell="L26" sqref="L26"/>
    </sheetView>
  </sheetViews>
  <sheetFormatPr baseColWidth="10" defaultRowHeight="16" x14ac:dyDescent="0.2"/>
  <cols>
    <col min="1" max="1" width="1.5" customWidth="1"/>
    <col min="2" max="2" width="27.33203125" customWidth="1"/>
    <col min="3" max="3" width="11" customWidth="1"/>
  </cols>
  <sheetData>
    <row r="1" spans="2:16" x14ac:dyDescent="0.2">
      <c r="D1" s="27" t="s">
        <v>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2:16" s="4" customFormat="1" x14ac:dyDescent="0.2">
      <c r="B2" s="30"/>
      <c r="C2" s="11" t="s">
        <v>14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1">
        <v>8</v>
      </c>
      <c r="L2" s="11">
        <v>9</v>
      </c>
      <c r="M2" s="11">
        <v>10</v>
      </c>
      <c r="N2" s="11">
        <v>11</v>
      </c>
      <c r="O2" s="11">
        <v>12</v>
      </c>
    </row>
    <row r="3" spans="2:16" s="1" customFormat="1" x14ac:dyDescent="0.2">
      <c r="B3" s="9" t="s">
        <v>0</v>
      </c>
      <c r="C3" s="10">
        <f>SUM(D3:O3)</f>
        <v>19130</v>
      </c>
      <c r="D3" s="10">
        <f t="shared" ref="D3:O3" si="0">SUM(D4:D5)</f>
        <v>0</v>
      </c>
      <c r="E3" s="10">
        <f t="shared" si="0"/>
        <v>0</v>
      </c>
      <c r="F3" s="10">
        <f t="shared" si="0"/>
        <v>0</v>
      </c>
      <c r="G3" s="10">
        <f t="shared" si="0"/>
        <v>1720</v>
      </c>
      <c r="H3" s="10">
        <f t="shared" si="0"/>
        <v>1290</v>
      </c>
      <c r="I3" s="10">
        <f t="shared" si="0"/>
        <v>1990</v>
      </c>
      <c r="J3" s="10">
        <f t="shared" si="0"/>
        <v>2150</v>
      </c>
      <c r="K3" s="10">
        <f t="shared" si="0"/>
        <v>2170</v>
      </c>
      <c r="L3" s="10">
        <f t="shared" si="0"/>
        <v>2300</v>
      </c>
      <c r="M3" s="10">
        <f t="shared" si="0"/>
        <v>2430</v>
      </c>
      <c r="N3" s="10">
        <f t="shared" si="0"/>
        <v>2520</v>
      </c>
      <c r="O3" s="10">
        <f t="shared" si="0"/>
        <v>2560</v>
      </c>
      <c r="P3" s="2"/>
    </row>
    <row r="4" spans="2:16" x14ac:dyDescent="0.2">
      <c r="B4" s="7" t="s">
        <v>2</v>
      </c>
      <c r="C4" s="16">
        <f>SUM(D4:O4)</f>
        <v>10430</v>
      </c>
      <c r="D4" s="8">
        <v>0</v>
      </c>
      <c r="E4" s="8">
        <v>0</v>
      </c>
      <c r="F4" s="8">
        <v>0</v>
      </c>
      <c r="G4" s="8">
        <v>900</v>
      </c>
      <c r="H4" s="8">
        <v>560</v>
      </c>
      <c r="I4" s="8">
        <v>1150</v>
      </c>
      <c r="J4" s="8">
        <v>1300</v>
      </c>
      <c r="K4" s="8">
        <v>1250</v>
      </c>
      <c r="L4" s="8">
        <v>1200</v>
      </c>
      <c r="M4" s="8">
        <v>1350</v>
      </c>
      <c r="N4" s="8">
        <v>1400</v>
      </c>
      <c r="O4" s="8">
        <v>1320</v>
      </c>
      <c r="P4" s="3"/>
    </row>
    <row r="5" spans="2:16" x14ac:dyDescent="0.2">
      <c r="B5" s="7" t="s">
        <v>3</v>
      </c>
      <c r="C5" s="16">
        <f>SUM(D5:O5)</f>
        <v>8700</v>
      </c>
      <c r="D5" s="8">
        <v>0</v>
      </c>
      <c r="E5" s="8">
        <v>0</v>
      </c>
      <c r="F5" s="8">
        <v>0</v>
      </c>
      <c r="G5" s="8">
        <v>820</v>
      </c>
      <c r="H5" s="8">
        <v>730</v>
      </c>
      <c r="I5" s="8">
        <v>840</v>
      </c>
      <c r="J5" s="8">
        <v>850</v>
      </c>
      <c r="K5" s="8">
        <v>920</v>
      </c>
      <c r="L5" s="8">
        <v>1100</v>
      </c>
      <c r="M5" s="8">
        <v>1080</v>
      </c>
      <c r="N5" s="8">
        <v>1120</v>
      </c>
      <c r="O5" s="8">
        <v>1240</v>
      </c>
      <c r="P5" s="3"/>
    </row>
    <row r="6" spans="2:16" ht="8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x14ac:dyDescent="0.2">
      <c r="B7" s="14" t="s">
        <v>10</v>
      </c>
      <c r="C7" s="15">
        <f>SUM(D7:O7)</f>
        <v>2810</v>
      </c>
      <c r="D7" s="15">
        <f t="shared" ref="D7:O7" si="1">SUM(D8:D12)</f>
        <v>305</v>
      </c>
      <c r="E7" s="15">
        <f t="shared" si="1"/>
        <v>305</v>
      </c>
      <c r="F7" s="15">
        <f t="shared" si="1"/>
        <v>305</v>
      </c>
      <c r="G7" s="15">
        <f t="shared" si="1"/>
        <v>125</v>
      </c>
      <c r="H7" s="15">
        <f t="shared" si="1"/>
        <v>155</v>
      </c>
      <c r="I7" s="15">
        <f t="shared" si="1"/>
        <v>105</v>
      </c>
      <c r="J7" s="15">
        <f t="shared" si="1"/>
        <v>275</v>
      </c>
      <c r="K7" s="15">
        <f t="shared" si="1"/>
        <v>280</v>
      </c>
      <c r="L7" s="15">
        <f t="shared" si="1"/>
        <v>235</v>
      </c>
      <c r="M7" s="15">
        <f t="shared" si="1"/>
        <v>240</v>
      </c>
      <c r="N7" s="15">
        <f t="shared" si="1"/>
        <v>255</v>
      </c>
      <c r="O7" s="15">
        <f t="shared" si="1"/>
        <v>225</v>
      </c>
      <c r="P7" s="2"/>
    </row>
    <row r="8" spans="2:16" x14ac:dyDescent="0.2">
      <c r="B8" s="7" t="s">
        <v>4</v>
      </c>
      <c r="C8" s="16">
        <f>SUM(D8:O8)</f>
        <v>2700</v>
      </c>
      <c r="D8" s="8">
        <v>180</v>
      </c>
      <c r="E8" s="8">
        <v>180</v>
      </c>
      <c r="F8" s="8">
        <v>180</v>
      </c>
      <c r="G8" s="8">
        <v>180</v>
      </c>
      <c r="H8" s="8">
        <v>180</v>
      </c>
      <c r="I8" s="8">
        <v>180</v>
      </c>
      <c r="J8" s="8">
        <v>270</v>
      </c>
      <c r="K8" s="8">
        <v>270</v>
      </c>
      <c r="L8" s="8">
        <v>270</v>
      </c>
      <c r="M8" s="8">
        <v>270</v>
      </c>
      <c r="N8" s="8">
        <v>270</v>
      </c>
      <c r="O8" s="8">
        <v>270</v>
      </c>
      <c r="P8" s="3"/>
    </row>
    <row r="9" spans="2:16" x14ac:dyDescent="0.2">
      <c r="B9" s="7" t="s">
        <v>15</v>
      </c>
      <c r="C9" s="16">
        <f t="shared" ref="C9:C12" si="2">SUM(D9:O9)</f>
        <v>-890</v>
      </c>
      <c r="D9" s="8"/>
      <c r="E9" s="8"/>
      <c r="F9" s="8"/>
      <c r="G9" s="8">
        <v>-100</v>
      </c>
      <c r="H9" s="8">
        <v>-80</v>
      </c>
      <c r="I9" s="8">
        <v>-110</v>
      </c>
      <c r="J9" s="8">
        <v>-90</v>
      </c>
      <c r="K9" s="8">
        <v>-80</v>
      </c>
      <c r="L9" s="8">
        <v>-110</v>
      </c>
      <c r="M9" s="8">
        <v>-120</v>
      </c>
      <c r="N9" s="8">
        <v>-90</v>
      </c>
      <c r="O9" s="8">
        <v>-110</v>
      </c>
      <c r="P9" s="3"/>
    </row>
    <row r="10" spans="2:16" x14ac:dyDescent="0.2">
      <c r="B10" s="7" t="s">
        <v>5</v>
      </c>
      <c r="C10" s="16">
        <f t="shared" si="2"/>
        <v>1800</v>
      </c>
      <c r="D10" s="8">
        <v>120</v>
      </c>
      <c r="E10" s="8">
        <v>120</v>
      </c>
      <c r="F10" s="8">
        <v>120</v>
      </c>
      <c r="G10" s="8">
        <v>120</v>
      </c>
      <c r="H10" s="8">
        <v>120</v>
      </c>
      <c r="I10" s="8">
        <v>120</v>
      </c>
      <c r="J10" s="8">
        <v>180</v>
      </c>
      <c r="K10" s="8">
        <v>180</v>
      </c>
      <c r="L10" s="8">
        <v>180</v>
      </c>
      <c r="M10" s="8">
        <v>180</v>
      </c>
      <c r="N10" s="8">
        <v>180</v>
      </c>
      <c r="O10" s="8">
        <v>180</v>
      </c>
      <c r="P10" s="3"/>
    </row>
    <row r="11" spans="2:16" x14ac:dyDescent="0.2">
      <c r="B11" s="7" t="s">
        <v>15</v>
      </c>
      <c r="C11" s="16">
        <f t="shared" si="2"/>
        <v>-860</v>
      </c>
      <c r="D11" s="8"/>
      <c r="E11" s="8"/>
      <c r="F11" s="8"/>
      <c r="G11" s="8">
        <v>-80</v>
      </c>
      <c r="H11" s="8">
        <v>-70</v>
      </c>
      <c r="I11" s="8">
        <v>-90</v>
      </c>
      <c r="J11" s="8">
        <v>-90</v>
      </c>
      <c r="K11" s="8">
        <v>-95</v>
      </c>
      <c r="L11" s="8">
        <v>-110</v>
      </c>
      <c r="M11" s="8">
        <v>-95</v>
      </c>
      <c r="N11" s="8">
        <v>-110</v>
      </c>
      <c r="O11" s="8">
        <v>-120</v>
      </c>
      <c r="P11" s="3"/>
    </row>
    <row r="12" spans="2:16" x14ac:dyDescent="0.2">
      <c r="B12" s="7" t="s">
        <v>6</v>
      </c>
      <c r="C12" s="16">
        <f t="shared" si="2"/>
        <v>60</v>
      </c>
      <c r="D12" s="8">
        <v>5</v>
      </c>
      <c r="E12" s="8">
        <v>5</v>
      </c>
      <c r="F12" s="8">
        <v>5</v>
      </c>
      <c r="G12" s="8">
        <v>5</v>
      </c>
      <c r="H12" s="8">
        <v>5</v>
      </c>
      <c r="I12" s="8">
        <v>5</v>
      </c>
      <c r="J12" s="8">
        <v>5</v>
      </c>
      <c r="K12" s="8">
        <v>5</v>
      </c>
      <c r="L12" s="8">
        <v>5</v>
      </c>
      <c r="M12" s="8">
        <v>5</v>
      </c>
      <c r="N12" s="8">
        <v>5</v>
      </c>
      <c r="O12" s="8">
        <v>5</v>
      </c>
      <c r="P12" s="3"/>
    </row>
    <row r="13" spans="2:16" ht="7" customHeight="1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x14ac:dyDescent="0.2">
      <c r="B14" s="12" t="s">
        <v>11</v>
      </c>
      <c r="C14" s="13">
        <f t="shared" ref="C14:C20" si="3">SUM(D14:O14)</f>
        <v>10220</v>
      </c>
      <c r="D14" s="13">
        <f>SUM(D15:D20)</f>
        <v>1120</v>
      </c>
      <c r="E14" s="13">
        <f>SUM(E15:E20)</f>
        <v>800</v>
      </c>
      <c r="F14" s="13">
        <f t="shared" ref="F14:O14" si="4">SUM(F15:F20)</f>
        <v>1200</v>
      </c>
      <c r="G14" s="13">
        <f t="shared" si="4"/>
        <v>800</v>
      </c>
      <c r="H14" s="13">
        <f t="shared" si="4"/>
        <v>1300</v>
      </c>
      <c r="I14" s="13">
        <f t="shared" si="4"/>
        <v>800</v>
      </c>
      <c r="J14" s="13">
        <f t="shared" si="4"/>
        <v>800</v>
      </c>
      <c r="K14" s="13">
        <f t="shared" si="4"/>
        <v>1000</v>
      </c>
      <c r="L14" s="13">
        <f t="shared" si="4"/>
        <v>1000</v>
      </c>
      <c r="M14" s="13">
        <f t="shared" si="4"/>
        <v>1400</v>
      </c>
      <c r="N14" s="13">
        <f t="shared" si="4"/>
        <v>0</v>
      </c>
      <c r="O14" s="13">
        <f t="shared" si="4"/>
        <v>0</v>
      </c>
      <c r="P14" s="2"/>
    </row>
    <row r="15" spans="2:16" x14ac:dyDescent="0.2">
      <c r="B15" s="7" t="s">
        <v>7</v>
      </c>
      <c r="C15" s="16">
        <f t="shared" si="3"/>
        <v>3000</v>
      </c>
      <c r="D15" s="8">
        <v>300</v>
      </c>
      <c r="E15" s="8">
        <v>300</v>
      </c>
      <c r="F15" s="8">
        <v>300</v>
      </c>
      <c r="G15" s="8">
        <v>300</v>
      </c>
      <c r="H15" s="8">
        <v>300</v>
      </c>
      <c r="I15" s="8">
        <v>300</v>
      </c>
      <c r="J15" s="8">
        <v>300</v>
      </c>
      <c r="K15" s="8">
        <v>300</v>
      </c>
      <c r="L15" s="8">
        <v>300</v>
      </c>
      <c r="M15" s="8">
        <v>300</v>
      </c>
      <c r="N15" s="8"/>
      <c r="O15" s="8"/>
      <c r="P15" s="3"/>
    </row>
    <row r="16" spans="2:16" x14ac:dyDescent="0.2">
      <c r="B16" s="7" t="s">
        <v>16</v>
      </c>
      <c r="C16" s="16">
        <f t="shared" si="3"/>
        <v>600</v>
      </c>
      <c r="D16" s="8"/>
      <c r="E16" s="8"/>
      <c r="F16" s="8"/>
      <c r="G16" s="8"/>
      <c r="H16" s="8"/>
      <c r="I16" s="8"/>
      <c r="J16" s="8"/>
      <c r="K16" s="8"/>
      <c r="L16" s="8"/>
      <c r="M16" s="8">
        <v>600</v>
      </c>
      <c r="N16" s="8"/>
      <c r="O16" s="8"/>
      <c r="P16" s="3"/>
    </row>
    <row r="17" spans="2:16" x14ac:dyDescent="0.2">
      <c r="B17" s="7" t="s">
        <v>8</v>
      </c>
      <c r="C17" s="16">
        <f t="shared" si="3"/>
        <v>1500</v>
      </c>
      <c r="D17" s="8">
        <v>200</v>
      </c>
      <c r="E17" s="8"/>
      <c r="F17" s="8">
        <v>400</v>
      </c>
      <c r="G17" s="8"/>
      <c r="H17" s="8">
        <v>500</v>
      </c>
      <c r="I17" s="8"/>
      <c r="J17" s="8"/>
      <c r="K17" s="8">
        <v>200</v>
      </c>
      <c r="L17" s="8">
        <v>200</v>
      </c>
      <c r="M17" s="8"/>
      <c r="N17" s="8"/>
      <c r="O17" s="8"/>
      <c r="P17" s="3"/>
    </row>
    <row r="18" spans="2:16" x14ac:dyDescent="0.2">
      <c r="B18" s="7" t="s">
        <v>9</v>
      </c>
      <c r="C18" s="16">
        <f t="shared" si="3"/>
        <v>120</v>
      </c>
      <c r="D18" s="8">
        <v>120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"/>
    </row>
    <row r="19" spans="2:16" x14ac:dyDescent="0.2">
      <c r="B19" s="7" t="s">
        <v>12</v>
      </c>
      <c r="C19" s="16">
        <f t="shared" si="3"/>
        <v>5000</v>
      </c>
      <c r="D19" s="8">
        <v>500</v>
      </c>
      <c r="E19" s="8">
        <v>500</v>
      </c>
      <c r="F19" s="8">
        <v>500</v>
      </c>
      <c r="G19" s="8">
        <v>500</v>
      </c>
      <c r="H19" s="8">
        <v>500</v>
      </c>
      <c r="I19" s="8">
        <v>500</v>
      </c>
      <c r="J19" s="8">
        <v>500</v>
      </c>
      <c r="K19" s="8">
        <v>500</v>
      </c>
      <c r="L19" s="8">
        <v>500</v>
      </c>
      <c r="M19" s="8">
        <v>500</v>
      </c>
      <c r="N19" s="8"/>
      <c r="O19" s="8"/>
      <c r="P19" s="3"/>
    </row>
    <row r="20" spans="2:16" x14ac:dyDescent="0.2">
      <c r="B20" s="7" t="s">
        <v>13</v>
      </c>
      <c r="C20" s="16">
        <f t="shared" si="3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"/>
    </row>
    <row r="21" spans="2:16" ht="7" customHeight="1" x14ac:dyDescent="0.2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x14ac:dyDescent="0.2">
      <c r="B22" s="9" t="s">
        <v>20</v>
      </c>
      <c r="C22" s="10">
        <f>C3</f>
        <v>19130</v>
      </c>
      <c r="D22" s="10">
        <f>D3</f>
        <v>0</v>
      </c>
      <c r="E22" s="10">
        <f t="shared" ref="E22:O22" si="5">D22+E3</f>
        <v>0</v>
      </c>
      <c r="F22" s="10">
        <f t="shared" si="5"/>
        <v>0</v>
      </c>
      <c r="G22" s="10">
        <f t="shared" si="5"/>
        <v>1720</v>
      </c>
      <c r="H22" s="10">
        <f t="shared" si="5"/>
        <v>3010</v>
      </c>
      <c r="I22" s="10">
        <f t="shared" si="5"/>
        <v>5000</v>
      </c>
      <c r="J22" s="10">
        <f t="shared" si="5"/>
        <v>7150</v>
      </c>
      <c r="K22" s="10">
        <f t="shared" si="5"/>
        <v>9320</v>
      </c>
      <c r="L22" s="10">
        <f t="shared" si="5"/>
        <v>11620</v>
      </c>
      <c r="M22" s="10">
        <f t="shared" si="5"/>
        <v>14050</v>
      </c>
      <c r="N22" s="10">
        <f t="shared" si="5"/>
        <v>16570</v>
      </c>
      <c r="O22" s="10">
        <f t="shared" si="5"/>
        <v>19130</v>
      </c>
      <c r="P22" s="2"/>
    </row>
    <row r="23" spans="2:16" s="1" customFormat="1" x14ac:dyDescent="0.2">
      <c r="B23" s="14" t="s">
        <v>21</v>
      </c>
      <c r="C23" s="15">
        <f>C7</f>
        <v>2810</v>
      </c>
      <c r="D23" s="15">
        <f>D7</f>
        <v>305</v>
      </c>
      <c r="E23" s="15">
        <f t="shared" ref="E23:O23" si="6">D23+E7</f>
        <v>610</v>
      </c>
      <c r="F23" s="15">
        <f t="shared" si="6"/>
        <v>915</v>
      </c>
      <c r="G23" s="15">
        <f t="shared" si="6"/>
        <v>1040</v>
      </c>
      <c r="H23" s="15">
        <f t="shared" si="6"/>
        <v>1195</v>
      </c>
      <c r="I23" s="15">
        <f t="shared" si="6"/>
        <v>1300</v>
      </c>
      <c r="J23" s="15">
        <f t="shared" si="6"/>
        <v>1575</v>
      </c>
      <c r="K23" s="15">
        <f t="shared" si="6"/>
        <v>1855</v>
      </c>
      <c r="L23" s="15">
        <f t="shared" si="6"/>
        <v>2090</v>
      </c>
      <c r="M23" s="15">
        <f t="shared" si="6"/>
        <v>2330</v>
      </c>
      <c r="N23" s="15">
        <f t="shared" si="6"/>
        <v>2585</v>
      </c>
      <c r="O23" s="15">
        <f t="shared" si="6"/>
        <v>2810</v>
      </c>
      <c r="P23" s="2"/>
    </row>
    <row r="24" spans="2:16" s="1" customFormat="1" x14ac:dyDescent="0.2">
      <c r="B24" s="5" t="s">
        <v>17</v>
      </c>
      <c r="C24" s="6">
        <f>C22-C23</f>
        <v>16320</v>
      </c>
      <c r="D24" s="6">
        <f>D22-D23</f>
        <v>-305</v>
      </c>
      <c r="E24" s="6">
        <f t="shared" ref="E24:O24" si="7">E22-E23</f>
        <v>-610</v>
      </c>
      <c r="F24" s="6">
        <f t="shared" si="7"/>
        <v>-915</v>
      </c>
      <c r="G24" s="6">
        <f t="shared" si="7"/>
        <v>680</v>
      </c>
      <c r="H24" s="6">
        <f t="shared" si="7"/>
        <v>1815</v>
      </c>
      <c r="I24" s="6">
        <f t="shared" si="7"/>
        <v>3700</v>
      </c>
      <c r="J24" s="6">
        <f t="shared" si="7"/>
        <v>5575</v>
      </c>
      <c r="K24" s="6">
        <f t="shared" si="7"/>
        <v>7465</v>
      </c>
      <c r="L24" s="6">
        <f t="shared" si="7"/>
        <v>9530</v>
      </c>
      <c r="M24" s="6">
        <f t="shared" si="7"/>
        <v>11720</v>
      </c>
      <c r="N24" s="6">
        <f t="shared" si="7"/>
        <v>13985</v>
      </c>
      <c r="O24" s="6">
        <f t="shared" si="7"/>
        <v>16320</v>
      </c>
      <c r="P24" s="2"/>
    </row>
    <row r="25" spans="2:16" s="1" customFormat="1" x14ac:dyDescent="0.2">
      <c r="B25" s="12" t="s">
        <v>18</v>
      </c>
      <c r="C25" s="13">
        <f>C14</f>
        <v>10220</v>
      </c>
      <c r="D25" s="13">
        <f>D14</f>
        <v>1120</v>
      </c>
      <c r="E25" s="13">
        <f t="shared" ref="E25:O25" si="8">D25+E14</f>
        <v>1920</v>
      </c>
      <c r="F25" s="13">
        <f t="shared" si="8"/>
        <v>3120</v>
      </c>
      <c r="G25" s="13">
        <f t="shared" si="8"/>
        <v>3920</v>
      </c>
      <c r="H25" s="13">
        <f t="shared" si="8"/>
        <v>5220</v>
      </c>
      <c r="I25" s="13">
        <f t="shared" si="8"/>
        <v>6020</v>
      </c>
      <c r="J25" s="13">
        <f t="shared" si="8"/>
        <v>6820</v>
      </c>
      <c r="K25" s="13">
        <f t="shared" si="8"/>
        <v>7820</v>
      </c>
      <c r="L25" s="13">
        <f t="shared" si="8"/>
        <v>8820</v>
      </c>
      <c r="M25" s="13">
        <f t="shared" si="8"/>
        <v>10220</v>
      </c>
      <c r="N25" s="13">
        <f t="shared" si="8"/>
        <v>10220</v>
      </c>
      <c r="O25" s="13">
        <f t="shared" si="8"/>
        <v>10220</v>
      </c>
      <c r="P25" s="2"/>
    </row>
    <row r="26" spans="2:16" s="1" customFormat="1" x14ac:dyDescent="0.2">
      <c r="B26" s="17" t="s">
        <v>19</v>
      </c>
      <c r="C26" s="18">
        <f>C24-C25</f>
        <v>6100</v>
      </c>
      <c r="D26" s="18">
        <f>D24-D25</f>
        <v>-1425</v>
      </c>
      <c r="E26" s="18">
        <f t="shared" ref="E26:O26" si="9">E24-E25</f>
        <v>-2530</v>
      </c>
      <c r="F26" s="18">
        <f t="shared" si="9"/>
        <v>-4035</v>
      </c>
      <c r="G26" s="18">
        <f t="shared" si="9"/>
        <v>-3240</v>
      </c>
      <c r="H26" s="18">
        <f t="shared" si="9"/>
        <v>-3405</v>
      </c>
      <c r="I26" s="18">
        <f t="shared" si="9"/>
        <v>-2320</v>
      </c>
      <c r="J26" s="18">
        <f t="shared" si="9"/>
        <v>-1245</v>
      </c>
      <c r="K26" s="18">
        <f t="shared" si="9"/>
        <v>-355</v>
      </c>
      <c r="L26" s="18">
        <f t="shared" si="9"/>
        <v>710</v>
      </c>
      <c r="M26" s="18">
        <f t="shared" si="9"/>
        <v>1500</v>
      </c>
      <c r="N26" s="18">
        <f t="shared" si="9"/>
        <v>3765</v>
      </c>
      <c r="O26" s="18">
        <f t="shared" si="9"/>
        <v>6100</v>
      </c>
      <c r="P26" s="2"/>
    </row>
    <row r="27" spans="2:16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2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4:16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4:16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4:16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4:16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4:16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4:16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4:16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4:16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4B03-F918-2D45-B8FF-973DD0917905}">
  <dimension ref="A1:T46"/>
  <sheetViews>
    <sheetView showGridLines="0" showRowColHeaders="0" tabSelected="1" zoomScale="160" zoomScaleNormal="160" workbookViewId="0">
      <selection activeCell="P37" sqref="P37"/>
    </sheetView>
  </sheetViews>
  <sheetFormatPr baseColWidth="10" defaultRowHeight="16" x14ac:dyDescent="0.2"/>
  <sheetData>
    <row r="1" spans="1:20" ht="6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94C9-A38F-BA41-A6F7-F0F9CC43496C}">
  <dimension ref="B1:P42"/>
  <sheetViews>
    <sheetView showGridLines="0" showRowColHeaders="0" zoomScale="160" zoomScaleNormal="160" workbookViewId="0">
      <pane ySplit="2" topLeftCell="A3" activePane="bottomLeft" state="frozen"/>
      <selection pane="bottomLeft" activeCell="D3" sqref="D3:O3"/>
    </sheetView>
  </sheetViews>
  <sheetFormatPr baseColWidth="10" defaultRowHeight="16" x14ac:dyDescent="0.2"/>
  <cols>
    <col min="1" max="1" width="1.5" customWidth="1"/>
    <col min="2" max="2" width="27.33203125" customWidth="1"/>
    <col min="3" max="3" width="11" customWidth="1"/>
  </cols>
  <sheetData>
    <row r="1" spans="2:16" x14ac:dyDescent="0.2">
      <c r="D1" s="27" t="s">
        <v>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2:16" s="4" customFormat="1" x14ac:dyDescent="0.2">
      <c r="B2" s="30"/>
      <c r="C2" s="11" t="s">
        <v>14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1">
        <v>8</v>
      </c>
      <c r="L2" s="11">
        <v>9</v>
      </c>
      <c r="M2" s="11">
        <v>10</v>
      </c>
      <c r="N2" s="11">
        <v>11</v>
      </c>
      <c r="O2" s="11">
        <v>12</v>
      </c>
    </row>
    <row r="3" spans="2:16" s="1" customFormat="1" x14ac:dyDescent="0.2">
      <c r="B3" s="9" t="s">
        <v>0</v>
      </c>
      <c r="C3" s="10">
        <f>SUM(D3:O3)</f>
        <v>30720</v>
      </c>
      <c r="D3" s="10">
        <f t="shared" ref="D3:O3" si="0">SUM(D4:D5)</f>
        <v>2560</v>
      </c>
      <c r="E3" s="10">
        <f t="shared" si="0"/>
        <v>2560</v>
      </c>
      <c r="F3" s="10">
        <f t="shared" si="0"/>
        <v>2560</v>
      </c>
      <c r="G3" s="10">
        <f t="shared" si="0"/>
        <v>2560</v>
      </c>
      <c r="H3" s="10">
        <f t="shared" si="0"/>
        <v>2560</v>
      </c>
      <c r="I3" s="10">
        <f t="shared" si="0"/>
        <v>2560</v>
      </c>
      <c r="J3" s="10">
        <f t="shared" si="0"/>
        <v>2560</v>
      </c>
      <c r="K3" s="10">
        <f t="shared" si="0"/>
        <v>2560</v>
      </c>
      <c r="L3" s="10">
        <f t="shared" si="0"/>
        <v>2560</v>
      </c>
      <c r="M3" s="10">
        <f t="shared" si="0"/>
        <v>2560</v>
      </c>
      <c r="N3" s="10">
        <f t="shared" si="0"/>
        <v>2560</v>
      </c>
      <c r="O3" s="10">
        <f t="shared" si="0"/>
        <v>2560</v>
      </c>
      <c r="P3" s="2"/>
    </row>
    <row r="4" spans="2:16" x14ac:dyDescent="0.2">
      <c r="B4" s="7" t="s">
        <v>2</v>
      </c>
      <c r="C4" s="16">
        <f>SUM(D4:O4)</f>
        <v>15840</v>
      </c>
      <c r="D4" s="8">
        <v>1320</v>
      </c>
      <c r="E4" s="8">
        <v>1320</v>
      </c>
      <c r="F4" s="8">
        <v>1320</v>
      </c>
      <c r="G4" s="8">
        <v>1320</v>
      </c>
      <c r="H4" s="8">
        <v>1320</v>
      </c>
      <c r="I4" s="8">
        <v>1320</v>
      </c>
      <c r="J4" s="8">
        <v>1320</v>
      </c>
      <c r="K4" s="8">
        <v>1320</v>
      </c>
      <c r="L4" s="8">
        <v>1320</v>
      </c>
      <c r="M4" s="8">
        <v>1320</v>
      </c>
      <c r="N4" s="8">
        <v>1320</v>
      </c>
      <c r="O4" s="8">
        <v>1320</v>
      </c>
      <c r="P4" s="3"/>
    </row>
    <row r="5" spans="2:16" x14ac:dyDescent="0.2">
      <c r="B5" s="7" t="s">
        <v>3</v>
      </c>
      <c r="C5" s="16">
        <f>SUM(D5:O5)</f>
        <v>14880</v>
      </c>
      <c r="D5" s="8">
        <v>1240</v>
      </c>
      <c r="E5" s="8">
        <v>1240</v>
      </c>
      <c r="F5" s="8">
        <v>1240</v>
      </c>
      <c r="G5" s="8">
        <v>1240</v>
      </c>
      <c r="H5" s="8">
        <v>1240</v>
      </c>
      <c r="I5" s="8">
        <v>1240</v>
      </c>
      <c r="J5" s="8">
        <v>1240</v>
      </c>
      <c r="K5" s="8">
        <v>1240</v>
      </c>
      <c r="L5" s="8">
        <v>1240</v>
      </c>
      <c r="M5" s="8">
        <v>1240</v>
      </c>
      <c r="N5" s="8">
        <v>1240</v>
      </c>
      <c r="O5" s="8">
        <v>1240</v>
      </c>
      <c r="P5" s="3"/>
    </row>
    <row r="6" spans="2:16" ht="8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x14ac:dyDescent="0.2">
      <c r="B7" s="14" t="s">
        <v>10</v>
      </c>
      <c r="C7" s="15">
        <f>SUM(D7:O7)</f>
        <v>2700</v>
      </c>
      <c r="D7" s="15">
        <f t="shared" ref="D7:O7" si="1">SUM(D8:D12)</f>
        <v>225</v>
      </c>
      <c r="E7" s="15">
        <f t="shared" si="1"/>
        <v>225</v>
      </c>
      <c r="F7" s="15">
        <f t="shared" si="1"/>
        <v>225</v>
      </c>
      <c r="G7" s="15">
        <f t="shared" si="1"/>
        <v>225</v>
      </c>
      <c r="H7" s="15">
        <f t="shared" si="1"/>
        <v>225</v>
      </c>
      <c r="I7" s="15">
        <f t="shared" si="1"/>
        <v>225</v>
      </c>
      <c r="J7" s="15">
        <f t="shared" si="1"/>
        <v>225</v>
      </c>
      <c r="K7" s="15">
        <f t="shared" si="1"/>
        <v>225</v>
      </c>
      <c r="L7" s="15">
        <f t="shared" si="1"/>
        <v>225</v>
      </c>
      <c r="M7" s="15">
        <f t="shared" si="1"/>
        <v>225</v>
      </c>
      <c r="N7" s="15">
        <f t="shared" si="1"/>
        <v>225</v>
      </c>
      <c r="O7" s="15">
        <f t="shared" si="1"/>
        <v>225</v>
      </c>
      <c r="P7" s="2"/>
    </row>
    <row r="8" spans="2:16" x14ac:dyDescent="0.2">
      <c r="B8" s="7" t="s">
        <v>4</v>
      </c>
      <c r="C8" s="16">
        <f>SUM(D8:O8)</f>
        <v>3240</v>
      </c>
      <c r="D8" s="8">
        <v>270</v>
      </c>
      <c r="E8" s="8">
        <v>270</v>
      </c>
      <c r="F8" s="8">
        <v>270</v>
      </c>
      <c r="G8" s="8">
        <v>270</v>
      </c>
      <c r="H8" s="8">
        <v>270</v>
      </c>
      <c r="I8" s="8">
        <v>270</v>
      </c>
      <c r="J8" s="8">
        <v>270</v>
      </c>
      <c r="K8" s="8">
        <v>270</v>
      </c>
      <c r="L8" s="8">
        <v>270</v>
      </c>
      <c r="M8" s="8">
        <v>270</v>
      </c>
      <c r="N8" s="8">
        <v>270</v>
      </c>
      <c r="O8" s="8">
        <v>270</v>
      </c>
      <c r="P8" s="3"/>
    </row>
    <row r="9" spans="2:16" x14ac:dyDescent="0.2">
      <c r="B9" s="7" t="s">
        <v>15</v>
      </c>
      <c r="C9" s="16">
        <f t="shared" ref="C9:C12" si="2">SUM(D9:O9)</f>
        <v>-1320</v>
      </c>
      <c r="D9" s="8">
        <v>-110</v>
      </c>
      <c r="E9" s="8">
        <v>-110</v>
      </c>
      <c r="F9" s="8">
        <v>-110</v>
      </c>
      <c r="G9" s="8">
        <v>-110</v>
      </c>
      <c r="H9" s="8">
        <v>-110</v>
      </c>
      <c r="I9" s="8">
        <v>-110</v>
      </c>
      <c r="J9" s="8">
        <v>-110</v>
      </c>
      <c r="K9" s="8">
        <v>-110</v>
      </c>
      <c r="L9" s="8">
        <v>-110</v>
      </c>
      <c r="M9" s="8">
        <v>-110</v>
      </c>
      <c r="N9" s="8">
        <v>-110</v>
      </c>
      <c r="O9" s="8">
        <v>-110</v>
      </c>
      <c r="P9" s="3"/>
    </row>
    <row r="10" spans="2:16" x14ac:dyDescent="0.2">
      <c r="B10" s="7" t="s">
        <v>5</v>
      </c>
      <c r="C10" s="16">
        <f t="shared" si="2"/>
        <v>2160</v>
      </c>
      <c r="D10" s="8">
        <v>180</v>
      </c>
      <c r="E10" s="8">
        <v>180</v>
      </c>
      <c r="F10" s="8">
        <v>180</v>
      </c>
      <c r="G10" s="8">
        <v>180</v>
      </c>
      <c r="H10" s="8">
        <v>180</v>
      </c>
      <c r="I10" s="8">
        <v>180</v>
      </c>
      <c r="J10" s="8">
        <v>180</v>
      </c>
      <c r="K10" s="8">
        <v>180</v>
      </c>
      <c r="L10" s="8">
        <v>180</v>
      </c>
      <c r="M10" s="8">
        <v>180</v>
      </c>
      <c r="N10" s="8">
        <v>180</v>
      </c>
      <c r="O10" s="8">
        <v>180</v>
      </c>
      <c r="P10" s="3"/>
    </row>
    <row r="11" spans="2:16" x14ac:dyDescent="0.2">
      <c r="B11" s="7" t="s">
        <v>15</v>
      </c>
      <c r="C11" s="16">
        <f t="shared" si="2"/>
        <v>-1440</v>
      </c>
      <c r="D11" s="8">
        <v>-120</v>
      </c>
      <c r="E11" s="8">
        <v>-120</v>
      </c>
      <c r="F11" s="8">
        <v>-120</v>
      </c>
      <c r="G11" s="8">
        <v>-120</v>
      </c>
      <c r="H11" s="8">
        <v>-120</v>
      </c>
      <c r="I11" s="8">
        <v>-120</v>
      </c>
      <c r="J11" s="8">
        <v>-120</v>
      </c>
      <c r="K11" s="8">
        <v>-120</v>
      </c>
      <c r="L11" s="8">
        <v>-120</v>
      </c>
      <c r="M11" s="8">
        <v>-120</v>
      </c>
      <c r="N11" s="8">
        <v>-120</v>
      </c>
      <c r="O11" s="8">
        <v>-120</v>
      </c>
      <c r="P11" s="3"/>
    </row>
    <row r="12" spans="2:16" x14ac:dyDescent="0.2">
      <c r="B12" s="7" t="s">
        <v>6</v>
      </c>
      <c r="C12" s="16">
        <f t="shared" si="2"/>
        <v>60</v>
      </c>
      <c r="D12" s="8">
        <v>5</v>
      </c>
      <c r="E12" s="8">
        <v>5</v>
      </c>
      <c r="F12" s="8">
        <v>5</v>
      </c>
      <c r="G12" s="8">
        <v>5</v>
      </c>
      <c r="H12" s="8">
        <v>5</v>
      </c>
      <c r="I12" s="8">
        <v>5</v>
      </c>
      <c r="J12" s="8">
        <v>5</v>
      </c>
      <c r="K12" s="8">
        <v>5</v>
      </c>
      <c r="L12" s="8">
        <v>5</v>
      </c>
      <c r="M12" s="8">
        <v>5</v>
      </c>
      <c r="N12" s="8">
        <v>5</v>
      </c>
      <c r="O12" s="8">
        <v>5</v>
      </c>
      <c r="P12" s="3"/>
    </row>
    <row r="13" spans="2:16" ht="7" customHeight="1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x14ac:dyDescent="0.2">
      <c r="B14" s="12" t="s">
        <v>11</v>
      </c>
      <c r="C14" s="13">
        <f t="shared" ref="C14:C20" si="3">SUM(D14:O14)</f>
        <v>3200</v>
      </c>
      <c r="D14" s="13">
        <f>SUM(D15:D20)</f>
        <v>200</v>
      </c>
      <c r="E14" s="13">
        <f>SUM(E15:E20)</f>
        <v>0</v>
      </c>
      <c r="F14" s="13">
        <f t="shared" ref="F14:O14" si="4">SUM(F15:F20)</f>
        <v>300</v>
      </c>
      <c r="G14" s="13">
        <f t="shared" si="4"/>
        <v>200</v>
      </c>
      <c r="H14" s="13">
        <f t="shared" si="4"/>
        <v>300</v>
      </c>
      <c r="I14" s="13">
        <f t="shared" si="4"/>
        <v>500</v>
      </c>
      <c r="J14" s="13">
        <f t="shared" si="4"/>
        <v>0</v>
      </c>
      <c r="K14" s="13">
        <f t="shared" si="4"/>
        <v>200</v>
      </c>
      <c r="L14" s="13">
        <f t="shared" si="4"/>
        <v>500</v>
      </c>
      <c r="M14" s="13">
        <f t="shared" si="4"/>
        <v>200</v>
      </c>
      <c r="N14" s="13">
        <f t="shared" si="4"/>
        <v>500</v>
      </c>
      <c r="O14" s="13">
        <f t="shared" si="4"/>
        <v>300</v>
      </c>
      <c r="P14" s="2"/>
    </row>
    <row r="15" spans="2:16" x14ac:dyDescent="0.2">
      <c r="B15" s="7" t="s">
        <v>7</v>
      </c>
      <c r="C15" s="16">
        <f t="shared" si="3"/>
        <v>600</v>
      </c>
      <c r="D15" s="8"/>
      <c r="E15" s="8"/>
      <c r="F15" s="8"/>
      <c r="G15" s="8"/>
      <c r="H15" s="8">
        <v>100</v>
      </c>
      <c r="I15" s="8"/>
      <c r="J15" s="8"/>
      <c r="K15" s="8">
        <v>200</v>
      </c>
      <c r="L15" s="8"/>
      <c r="M15" s="8"/>
      <c r="N15" s="8">
        <v>300</v>
      </c>
      <c r="O15" s="8"/>
      <c r="P15" s="3"/>
    </row>
    <row r="16" spans="2:16" x14ac:dyDescent="0.2">
      <c r="B16" s="7" t="s">
        <v>16</v>
      </c>
      <c r="C16" s="16">
        <f t="shared" si="3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3"/>
    </row>
    <row r="17" spans="2:16" x14ac:dyDescent="0.2">
      <c r="B17" s="7" t="s">
        <v>8</v>
      </c>
      <c r="C17" s="16">
        <f t="shared" si="3"/>
        <v>1400</v>
      </c>
      <c r="D17" s="8">
        <v>200</v>
      </c>
      <c r="E17" s="8"/>
      <c r="F17" s="8">
        <v>300</v>
      </c>
      <c r="G17" s="8"/>
      <c r="H17" s="8"/>
      <c r="I17" s="8">
        <v>300</v>
      </c>
      <c r="J17" s="8"/>
      <c r="K17" s="8"/>
      <c r="L17" s="8">
        <v>300</v>
      </c>
      <c r="M17" s="8"/>
      <c r="N17" s="8"/>
      <c r="O17" s="8">
        <v>300</v>
      </c>
      <c r="P17" s="3"/>
    </row>
    <row r="18" spans="2:16" x14ac:dyDescent="0.2">
      <c r="B18" s="7" t="s">
        <v>9</v>
      </c>
      <c r="C18" s="16">
        <f t="shared" si="3"/>
        <v>1200</v>
      </c>
      <c r="D18" s="8"/>
      <c r="E18" s="8"/>
      <c r="F18" s="8"/>
      <c r="G18" s="8">
        <v>200</v>
      </c>
      <c r="H18" s="8">
        <v>200</v>
      </c>
      <c r="I18" s="8">
        <v>200</v>
      </c>
      <c r="J18" s="8"/>
      <c r="K18" s="8"/>
      <c r="L18" s="8">
        <v>200</v>
      </c>
      <c r="M18" s="8">
        <v>200</v>
      </c>
      <c r="N18" s="8">
        <v>200</v>
      </c>
      <c r="O18" s="8"/>
      <c r="P18" s="3"/>
    </row>
    <row r="19" spans="2:16" x14ac:dyDescent="0.2">
      <c r="B19" s="7" t="s">
        <v>12</v>
      </c>
      <c r="C19" s="16">
        <f t="shared" si="3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"/>
    </row>
    <row r="20" spans="2:16" x14ac:dyDescent="0.2">
      <c r="B20" s="7" t="s">
        <v>13</v>
      </c>
      <c r="C20" s="16">
        <f t="shared" si="3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"/>
    </row>
    <row r="21" spans="2:16" ht="7" customHeight="1" x14ac:dyDescent="0.2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x14ac:dyDescent="0.2">
      <c r="B22" s="9" t="s">
        <v>20</v>
      </c>
      <c r="C22" s="10">
        <f>C3</f>
        <v>30720</v>
      </c>
      <c r="D22" s="10">
        <f>D3</f>
        <v>2560</v>
      </c>
      <c r="E22" s="10">
        <f t="shared" ref="E22:O22" si="5">D22+E3</f>
        <v>5120</v>
      </c>
      <c r="F22" s="10">
        <f t="shared" si="5"/>
        <v>7680</v>
      </c>
      <c r="G22" s="10">
        <f t="shared" si="5"/>
        <v>10240</v>
      </c>
      <c r="H22" s="10">
        <f t="shared" si="5"/>
        <v>12800</v>
      </c>
      <c r="I22" s="10">
        <f t="shared" si="5"/>
        <v>15360</v>
      </c>
      <c r="J22" s="10">
        <f t="shared" si="5"/>
        <v>17920</v>
      </c>
      <c r="K22" s="10">
        <f t="shared" si="5"/>
        <v>20480</v>
      </c>
      <c r="L22" s="10">
        <f t="shared" si="5"/>
        <v>23040</v>
      </c>
      <c r="M22" s="10">
        <f t="shared" si="5"/>
        <v>25600</v>
      </c>
      <c r="N22" s="10">
        <f t="shared" si="5"/>
        <v>28160</v>
      </c>
      <c r="O22" s="10">
        <f t="shared" si="5"/>
        <v>30720</v>
      </c>
      <c r="P22" s="2"/>
    </row>
    <row r="23" spans="2:16" s="1" customFormat="1" x14ac:dyDescent="0.2">
      <c r="B23" s="14" t="s">
        <v>21</v>
      </c>
      <c r="C23" s="15">
        <f>C7</f>
        <v>2700</v>
      </c>
      <c r="D23" s="15">
        <f>D7</f>
        <v>225</v>
      </c>
      <c r="E23" s="15">
        <f t="shared" ref="E23:O23" si="6">D23+E7</f>
        <v>450</v>
      </c>
      <c r="F23" s="15">
        <f t="shared" si="6"/>
        <v>675</v>
      </c>
      <c r="G23" s="15">
        <f t="shared" si="6"/>
        <v>900</v>
      </c>
      <c r="H23" s="15">
        <f t="shared" si="6"/>
        <v>1125</v>
      </c>
      <c r="I23" s="15">
        <f t="shared" si="6"/>
        <v>1350</v>
      </c>
      <c r="J23" s="15">
        <f t="shared" si="6"/>
        <v>1575</v>
      </c>
      <c r="K23" s="15">
        <f t="shared" si="6"/>
        <v>1800</v>
      </c>
      <c r="L23" s="15">
        <f t="shared" si="6"/>
        <v>2025</v>
      </c>
      <c r="M23" s="15">
        <f t="shared" si="6"/>
        <v>2250</v>
      </c>
      <c r="N23" s="15">
        <f t="shared" si="6"/>
        <v>2475</v>
      </c>
      <c r="O23" s="15">
        <f t="shared" si="6"/>
        <v>2700</v>
      </c>
      <c r="P23" s="2"/>
    </row>
    <row r="24" spans="2:16" s="1" customFormat="1" x14ac:dyDescent="0.2">
      <c r="B24" s="5" t="s">
        <v>17</v>
      </c>
      <c r="C24" s="6">
        <f>C22-C23</f>
        <v>28020</v>
      </c>
      <c r="D24" s="6">
        <f>D22-D23</f>
        <v>2335</v>
      </c>
      <c r="E24" s="6">
        <f t="shared" ref="E24:O24" si="7">E22-E23</f>
        <v>4670</v>
      </c>
      <c r="F24" s="6">
        <f t="shared" si="7"/>
        <v>7005</v>
      </c>
      <c r="G24" s="6">
        <f t="shared" si="7"/>
        <v>9340</v>
      </c>
      <c r="H24" s="6">
        <f t="shared" si="7"/>
        <v>11675</v>
      </c>
      <c r="I24" s="6">
        <f t="shared" si="7"/>
        <v>14010</v>
      </c>
      <c r="J24" s="6">
        <f t="shared" si="7"/>
        <v>16345</v>
      </c>
      <c r="K24" s="6">
        <f t="shared" si="7"/>
        <v>18680</v>
      </c>
      <c r="L24" s="6">
        <f t="shared" si="7"/>
        <v>21015</v>
      </c>
      <c r="M24" s="6">
        <f t="shared" si="7"/>
        <v>23350</v>
      </c>
      <c r="N24" s="6">
        <f t="shared" si="7"/>
        <v>25685</v>
      </c>
      <c r="O24" s="6">
        <f t="shared" si="7"/>
        <v>28020</v>
      </c>
      <c r="P24" s="2"/>
    </row>
    <row r="25" spans="2:16" s="1" customFormat="1" x14ac:dyDescent="0.2">
      <c r="B25" s="12" t="s">
        <v>18</v>
      </c>
      <c r="C25" s="13">
        <f>C14</f>
        <v>3200</v>
      </c>
      <c r="D25" s="13">
        <f>D14</f>
        <v>200</v>
      </c>
      <c r="E25" s="13">
        <f t="shared" ref="E25:O25" si="8">D25+E14</f>
        <v>200</v>
      </c>
      <c r="F25" s="13">
        <f t="shared" si="8"/>
        <v>500</v>
      </c>
      <c r="G25" s="13">
        <f t="shared" si="8"/>
        <v>700</v>
      </c>
      <c r="H25" s="13">
        <f t="shared" si="8"/>
        <v>1000</v>
      </c>
      <c r="I25" s="13">
        <f t="shared" si="8"/>
        <v>1500</v>
      </c>
      <c r="J25" s="13">
        <f t="shared" si="8"/>
        <v>1500</v>
      </c>
      <c r="K25" s="13">
        <f t="shared" si="8"/>
        <v>1700</v>
      </c>
      <c r="L25" s="13">
        <f t="shared" si="8"/>
        <v>2200</v>
      </c>
      <c r="M25" s="13">
        <f t="shared" si="8"/>
        <v>2400</v>
      </c>
      <c r="N25" s="13">
        <f t="shared" si="8"/>
        <v>2900</v>
      </c>
      <c r="O25" s="13">
        <f t="shared" si="8"/>
        <v>3200</v>
      </c>
      <c r="P25" s="2"/>
    </row>
    <row r="26" spans="2:16" s="1" customFormat="1" x14ac:dyDescent="0.2">
      <c r="B26" s="17" t="s">
        <v>19</v>
      </c>
      <c r="C26" s="18">
        <f>C24-C25</f>
        <v>24820</v>
      </c>
      <c r="D26" s="18">
        <f>D24-D25</f>
        <v>2135</v>
      </c>
      <c r="E26" s="18">
        <f t="shared" ref="E26:O26" si="9">E24-E25</f>
        <v>4470</v>
      </c>
      <c r="F26" s="18">
        <f t="shared" si="9"/>
        <v>6505</v>
      </c>
      <c r="G26" s="18">
        <f t="shared" si="9"/>
        <v>8640</v>
      </c>
      <c r="H26" s="18">
        <f t="shared" si="9"/>
        <v>10675</v>
      </c>
      <c r="I26" s="18">
        <f t="shared" si="9"/>
        <v>12510</v>
      </c>
      <c r="J26" s="18">
        <f t="shared" si="9"/>
        <v>14845</v>
      </c>
      <c r="K26" s="18">
        <f t="shared" si="9"/>
        <v>16980</v>
      </c>
      <c r="L26" s="18">
        <f t="shared" si="9"/>
        <v>18815</v>
      </c>
      <c r="M26" s="18">
        <f t="shared" si="9"/>
        <v>20950</v>
      </c>
      <c r="N26" s="18">
        <f t="shared" si="9"/>
        <v>22785</v>
      </c>
      <c r="O26" s="18">
        <f t="shared" si="9"/>
        <v>24820</v>
      </c>
      <c r="P26" s="2"/>
    </row>
    <row r="27" spans="2:16" x14ac:dyDescent="0.2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2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4:16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4:16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4:16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4:16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4:16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4:16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745C-A561-F948-9B0D-D7E57C87C669}">
  <dimension ref="A1:V51"/>
  <sheetViews>
    <sheetView showGridLines="0" showRowColHeaders="0" zoomScale="160" zoomScaleNormal="160" workbookViewId="0">
      <selection activeCell="P34" sqref="P34"/>
    </sheetView>
  </sheetViews>
  <sheetFormatPr baseColWidth="10" defaultRowHeight="16" x14ac:dyDescent="0.2"/>
  <sheetData>
    <row r="1" spans="1:22" ht="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DB5A-9AA0-5E4C-8FD5-F98928E68310}">
  <dimension ref="A1:AC40"/>
  <sheetViews>
    <sheetView showGridLines="0" showRowColHeaders="0" zoomScale="160" zoomScaleNormal="160" workbookViewId="0">
      <selection activeCell="E9" sqref="E9"/>
    </sheetView>
  </sheetViews>
  <sheetFormatPr baseColWidth="10" defaultRowHeight="16" x14ac:dyDescent="0.2"/>
  <cols>
    <col min="1" max="1" width="17.1640625" customWidth="1"/>
    <col min="2" max="2" width="33.5" customWidth="1"/>
    <col min="3" max="3" width="13.33203125" customWidth="1"/>
    <col min="4" max="4" width="12.6640625" customWidth="1"/>
    <col min="5" max="5" width="13.1640625" customWidth="1"/>
  </cols>
  <sheetData>
    <row r="1" spans="1:29" s="21" customFormat="1" ht="22" customHeight="1" x14ac:dyDescent="0.2">
      <c r="A1" s="22"/>
      <c r="B1" s="24" t="s">
        <v>22</v>
      </c>
      <c r="C1" s="24">
        <v>1</v>
      </c>
      <c r="D1" s="24">
        <v>2</v>
      </c>
      <c r="E1" s="24" t="s">
        <v>23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">
      <c r="A2" s="19"/>
      <c r="B2" s="32" t="s">
        <v>20</v>
      </c>
      <c r="C2" s="33">
        <f>'Данные 1-й год'!C22</f>
        <v>19130</v>
      </c>
      <c r="D2" s="33">
        <f>'Данные 2-й год'!C22</f>
        <v>30720</v>
      </c>
      <c r="E2" s="33">
        <f>SUM(C2:D2)</f>
        <v>49850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x14ac:dyDescent="0.2">
      <c r="A3" s="19"/>
      <c r="B3" s="32" t="s">
        <v>21</v>
      </c>
      <c r="C3" s="33">
        <f>'Данные 1-й год'!C23</f>
        <v>2810</v>
      </c>
      <c r="D3" s="33">
        <f>'Данные 2-й год'!C23</f>
        <v>2700</v>
      </c>
      <c r="E3" s="33">
        <f>SUM(C3:D3)</f>
        <v>5510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x14ac:dyDescent="0.2">
      <c r="A4" s="19"/>
      <c r="B4" s="34" t="s">
        <v>17</v>
      </c>
      <c r="C4" s="35">
        <f>'Данные 1-й год'!C24</f>
        <v>16320</v>
      </c>
      <c r="D4" s="35">
        <f>'Данные 2-й год'!C24</f>
        <v>28020</v>
      </c>
      <c r="E4" s="35">
        <f>SUM(C4:D4)</f>
        <v>44340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x14ac:dyDescent="0.2">
      <c r="A5" s="19"/>
      <c r="B5" s="36" t="s">
        <v>18</v>
      </c>
      <c r="C5" s="37">
        <f>'Данные 1-й год'!C25</f>
        <v>10220</v>
      </c>
      <c r="D5" s="37">
        <f>'Данные 2-й год'!C25</f>
        <v>3200</v>
      </c>
      <c r="E5" s="37">
        <f>SUM(C5:D5)</f>
        <v>13420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x14ac:dyDescent="0.2">
      <c r="A6" s="19"/>
      <c r="B6" s="38" t="s">
        <v>19</v>
      </c>
      <c r="C6" s="39">
        <f>'Данные 1-й год'!C26</f>
        <v>6100</v>
      </c>
      <c r="D6" s="39">
        <f>'Данные 2-й год'!C26</f>
        <v>24820</v>
      </c>
      <c r="E6" s="39">
        <f>SUM(C6:D6)</f>
        <v>30920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20" customFormat="1" ht="13" customHeight="1" x14ac:dyDescent="0.2">
      <c r="A7" s="19"/>
      <c r="B7" s="25"/>
      <c r="C7" s="26"/>
      <c r="D7" s="26"/>
      <c r="E7" s="26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s="1" customFormat="1" x14ac:dyDescent="0.2">
      <c r="A8" s="23"/>
      <c r="B8" s="42" t="s">
        <v>24</v>
      </c>
      <c r="C8" s="42"/>
      <c r="D8" s="42"/>
      <c r="E8" s="40">
        <f>E6/E5</f>
        <v>2.3040238450074515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29" x14ac:dyDescent="0.2">
      <c r="A9" s="19"/>
      <c r="B9" s="43" t="s">
        <v>25</v>
      </c>
      <c r="C9" s="43"/>
      <c r="D9" s="43"/>
      <c r="E9" s="41">
        <f>IF(E4&lt;E5,0,ROUNDUP(E5/E4*MAX(C1:D1)*12+1,0))</f>
        <v>9</v>
      </c>
      <c r="F9" s="19"/>
      <c r="G9" s="31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</sheetData>
  <mergeCells count="2">
    <mergeCell ref="B8:D8"/>
    <mergeCell ref="B9:D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Данные 1-й год</vt:lpstr>
      <vt:lpstr>Графики 1-й год</vt:lpstr>
      <vt:lpstr>Данные 2-й год</vt:lpstr>
      <vt:lpstr>Графики 2-й год</vt:lpstr>
      <vt:lpstr>ИТОГИ</vt:lpstr>
    </vt:vector>
  </TitlesOfParts>
  <Manager/>
  <Company>Lean Consult</Company>
  <LinksUpToDate>false</LinksUpToDate>
  <SharedDoc>false</SharedDoc>
  <HyperlinkBase>www.Lean-Consult.ru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 Consult</dc:creator>
  <cp:keywords/>
  <dc:description>www.Lean-Consult.ru</dc:description>
  <cp:lastModifiedBy>Microsoft Office User</cp:lastModifiedBy>
  <dcterms:created xsi:type="dcterms:W3CDTF">2021-11-22T04:16:04Z</dcterms:created>
  <dcterms:modified xsi:type="dcterms:W3CDTF">2021-11-25T12:59:25Z</dcterms:modified>
  <cp:category/>
</cp:coreProperties>
</file>